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Cashflow - Costings &amp; breakeven" sheetId="1" r:id="rId4"/>
    <sheet name="Costs" sheetId="2" r:id="rId5"/>
  </sheets>
</workbook>
</file>

<file path=xl/sharedStrings.xml><?xml version="1.0" encoding="utf-8"?>
<sst xmlns="http://schemas.openxmlformats.org/spreadsheetml/2006/main" uniqueCount="46">
  <si>
    <t>Costings &amp; breakeven</t>
  </si>
  <si>
    <t>Coffee</t>
  </si>
  <si>
    <t>Unit</t>
  </si>
  <si>
    <t>Pesos</t>
  </si>
  <si>
    <t>£</t>
  </si>
  <si>
    <t>Negotiated price /kg</t>
  </si>
  <si>
    <t>Sterling</t>
  </si>
  <si>
    <t>Price for 1 ?kg sack</t>
  </si>
  <si>
    <t>price for no of sacks</t>
  </si>
  <si>
    <t>price for container</t>
  </si>
  <si>
    <t>Shipping</t>
  </si>
  <si>
    <t>UK monthly costs</t>
  </si>
  <si>
    <t>Finance repayments</t>
  </si>
  <si>
    <t>7% for 10 years</t>
  </si>
  <si>
    <t>Total</t>
  </si>
  <si>
    <t>Cost/kg/100 sacks</t>
  </si>
  <si>
    <t>Total cost/100 sacks</t>
  </si>
  <si>
    <t>Cost/container</t>
  </si>
  <si>
    <t>Quote via Alibaba</t>
  </si>
  <si>
    <t>/kg</t>
  </si>
  <si>
    <t>Total cost/container</t>
  </si>
  <si>
    <t xml:space="preserve"> </t>
  </si>
  <si>
    <t>Wholesale value</t>
  </si>
  <si>
    <t>Retail value</t>
  </si>
  <si>
    <t>Sheltons @ £32/kg</t>
  </si>
  <si>
    <t>Wholesale value 100 sacks</t>
  </si>
  <si>
    <t>Wholesale value container</t>
  </si>
  <si>
    <t>Retail value container</t>
  </si>
  <si>
    <t>Monthly profit 100 sacks</t>
  </si>
  <si>
    <t>Monthly profit container</t>
  </si>
  <si>
    <t>Wages/100sacks</t>
  </si>
  <si>
    <t>Wages/container</t>
  </si>
  <si>
    <t>Returnable profit sacks</t>
  </si>
  <si>
    <t>Returnable profit containers</t>
  </si>
  <si>
    <t>Premises</t>
  </si>
  <si>
    <t>yearly</t>
  </si>
  <si>
    <t>Van leasing</t>
  </si>
  <si>
    <t>monthly</t>
  </si>
  <si>
    <t>Wages</t>
  </si>
  <si>
    <t>hourly x 20 hrs</t>
  </si>
  <si>
    <t>Utilities</t>
  </si>
  <si>
    <t>Fork lift</t>
  </si>
  <si>
    <t>weekly</t>
  </si>
  <si>
    <t>total</t>
  </si>
  <si>
    <t>One off</t>
  </si>
  <si>
    <t>IT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</si>
</sst>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£-809]0.00"/>
    <numFmt numFmtId="60" formatCode="[$£-809]#,##0.00"/>
    <numFmt numFmtId="61" formatCode="0.0%"/>
  </numFmts>
  <fonts count="3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gradientFill type="linear" degree="90">
        <stop position="0">
          <color rgb="ffff40ff"/>
        </stop>
        <stop position="1">
          <color rgb="fffeffff"/>
        </stop>
      </gradient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gradientFill type="linear" degree="91.1033">
        <stop position="0">
          <color rgb="fffeffff"/>
        </stop>
        <stop position="1">
          <color rgb="ff00f900"/>
        </stop>
      </gradientFill>
    </fill>
    <fill>
      <patternFill patternType="solid">
        <fgColor indexed="20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3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fillId="4" borderId="4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59" fontId="0" fillId="5" borderId="7" applyNumberFormat="1" applyFont="1" applyFill="1" applyBorder="1" applyAlignment="1" applyProtection="0">
      <alignment vertical="top" wrapText="1"/>
    </xf>
    <xf numFmtId="0" fontId="0" fillId="6" borderId="6" applyNumberFormat="1" applyFont="1" applyFill="1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fillId="7" borderId="7" applyNumberFormat="1" applyFont="1" applyFill="1" applyBorder="1" applyAlignment="1" applyProtection="0">
      <alignment vertical="top" wrapText="1"/>
    </xf>
    <xf numFmtId="59" fontId="0" fillId="7" borderId="7" applyNumberFormat="1" applyFont="1" applyFill="1" applyBorder="1" applyAlignment="1" applyProtection="0">
      <alignment vertical="top" wrapText="1"/>
    </xf>
    <xf numFmtId="3" fontId="0" fillId="8" borderId="7" applyNumberFormat="1" applyFont="1" applyFill="1" applyBorder="1" applyAlignment="1" applyProtection="0">
      <alignment vertical="top" wrapText="1"/>
    </xf>
    <xf numFmtId="59" fontId="0" fillId="8" borderId="7" applyNumberFormat="1" applyFont="1" applyFill="1" applyBorder="1" applyAlignment="1" applyProtection="0">
      <alignment vertical="top" wrapText="1"/>
    </xf>
    <xf numFmtId="59" fontId="0" fillId="9" borderId="7" applyNumberFormat="1" applyFont="1" applyFill="1" applyBorder="1" applyAlignment="1" applyProtection="0">
      <alignment vertical="top" wrapText="1"/>
    </xf>
    <xf numFmtId="59" fontId="0" fillId="10" borderId="7" applyNumberFormat="1" applyFont="1" applyFill="1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49" fontId="0" fillId="11" borderId="7" applyNumberFormat="1" applyFont="1" applyFill="1" applyBorder="1" applyAlignment="1" applyProtection="0">
      <alignment horizontal="right" vertical="top" wrapText="1"/>
    </xf>
    <xf numFmtId="59" fontId="0" fillId="11" borderId="7" applyNumberFormat="1" applyFont="1" applyFill="1" applyBorder="1" applyAlignment="1" applyProtection="0">
      <alignment vertical="top" wrapText="1"/>
    </xf>
    <xf numFmtId="59" fontId="0" fillId="5" borderId="6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0" fillId="11" borderId="7" applyNumberFormat="1" applyFont="1" applyFill="1" applyBorder="1" applyAlignment="1" applyProtection="0">
      <alignment vertical="top" wrapText="1"/>
    </xf>
    <xf numFmtId="60" fontId="0" fillId="12" borderId="7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5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59" fontId="0" fillId="13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40ff"/>
      <rgbColor rgb="fffefb00"/>
      <rgbColor rgb="ff9ce159"/>
      <rgbColor rgb="ffffc071"/>
      <rgbColor rgb="ffff9200"/>
      <rgbColor rgb="ffff2600"/>
      <rgbColor rgb="ff00fcff"/>
      <rgbColor rgb="ffffe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3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4.5625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5.72656" style="1" customWidth="1"/>
    <col min="7" max="7" width="2.40625" style="1" customWidth="1"/>
    <col min="8" max="8" width="3.21094" style="1" customWidth="1"/>
    <col min="9" max="9" width="2.64062" style="1" customWidth="1"/>
    <col min="10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55" customHeight="1">
      <c r="A2" s="3"/>
      <c r="B2" s="3"/>
      <c r="C2" s="4"/>
      <c r="D2" s="3"/>
      <c r="E2" s="3"/>
      <c r="F2" s="3"/>
      <c r="G2" s="3"/>
      <c r="H2" s="3"/>
      <c r="I2" s="3"/>
    </row>
    <row r="3" ht="20.55" customHeight="1">
      <c r="A3" t="s" s="5">
        <v>1</v>
      </c>
      <c r="B3" t="s" s="6">
        <v>2</v>
      </c>
      <c r="C3" t="s" s="7">
        <v>3</v>
      </c>
      <c r="D3" t="s" s="7">
        <v>4</v>
      </c>
      <c r="E3" s="8"/>
      <c r="F3" s="9">
        <v>71.95</v>
      </c>
      <c r="G3" s="10">
        <v>1</v>
      </c>
      <c r="H3" s="10">
        <v>1.35</v>
      </c>
      <c r="I3" s="10">
        <v>43.37</v>
      </c>
    </row>
    <row r="4" ht="20.35" customHeight="1">
      <c r="A4" s="11"/>
      <c r="B4" s="12"/>
      <c r="C4" s="13"/>
      <c r="D4" s="14"/>
      <c r="E4" s="14"/>
      <c r="F4" s="14"/>
      <c r="G4" s="14"/>
      <c r="H4" s="14"/>
      <c r="I4" s="14"/>
    </row>
    <row r="5" ht="20.35" customHeight="1">
      <c r="A5" t="s" s="15">
        <v>5</v>
      </c>
      <c r="B5" s="16"/>
      <c r="C5" s="17">
        <v>90</v>
      </c>
      <c r="D5" s="18">
        <f>C5/F3</f>
        <v>1.250868658790827</v>
      </c>
      <c r="E5" s="14"/>
      <c r="F5" s="14"/>
      <c r="G5" s="14"/>
      <c r="H5" s="14"/>
      <c r="I5" s="14"/>
    </row>
    <row r="6" ht="20.35" customHeight="1">
      <c r="A6" t="s" s="15">
        <v>6</v>
      </c>
      <c r="B6" s="16"/>
      <c r="C6" s="13"/>
      <c r="D6" s="14"/>
      <c r="E6" s="14"/>
      <c r="F6" s="14"/>
      <c r="G6" s="14"/>
      <c r="H6" s="14"/>
      <c r="I6" s="14"/>
    </row>
    <row r="7" ht="20.35" customHeight="1">
      <c r="A7" t="s" s="15">
        <v>7</v>
      </c>
      <c r="B7" s="19">
        <v>50</v>
      </c>
      <c r="C7" s="13">
        <f>C5*B7</f>
        <v>4500</v>
      </c>
      <c r="D7" s="20">
        <f>D5*B7</f>
        <v>62.54343293954135</v>
      </c>
      <c r="E7" s="14"/>
      <c r="F7" s="14"/>
      <c r="G7" s="14"/>
      <c r="H7" s="14"/>
      <c r="I7" s="14"/>
    </row>
    <row r="8" ht="20.35" customHeight="1">
      <c r="A8" t="s" s="15">
        <v>8</v>
      </c>
      <c r="B8" s="19">
        <v>76</v>
      </c>
      <c r="C8" s="21">
        <f>C7*B8</f>
        <v>342000</v>
      </c>
      <c r="D8" s="22">
        <f>D7*B8</f>
        <v>4753.300903405142</v>
      </c>
      <c r="E8" s="14"/>
      <c r="F8" s="14"/>
      <c r="G8" s="14"/>
      <c r="H8" s="14"/>
      <c r="I8" s="14"/>
    </row>
    <row r="9" ht="20.35" customHeight="1">
      <c r="A9" t="s" s="15">
        <v>9</v>
      </c>
      <c r="B9" s="16">
        <v>18</v>
      </c>
      <c r="C9" s="23">
        <f>C5*B9*1000</f>
        <v>1620000</v>
      </c>
      <c r="D9" s="24">
        <f>D5*B9*1000</f>
        <v>22515.635858234884</v>
      </c>
      <c r="E9" s="14"/>
      <c r="F9" s="14"/>
      <c r="G9" s="14"/>
      <c r="H9" s="14"/>
      <c r="I9" s="14"/>
    </row>
    <row r="10" ht="20.35" customHeight="1">
      <c r="A10" t="s" s="15">
        <v>10</v>
      </c>
      <c r="B10" s="12"/>
      <c r="C10" s="13"/>
      <c r="D10" s="25">
        <v>1000</v>
      </c>
      <c r="E10" s="14"/>
      <c r="F10" s="14"/>
      <c r="G10" s="14"/>
      <c r="H10" s="14"/>
      <c r="I10" s="14"/>
    </row>
    <row r="11" ht="20.35" customHeight="1">
      <c r="A11" s="11"/>
      <c r="B11" s="12"/>
      <c r="C11" s="13"/>
      <c r="D11" s="20"/>
      <c r="E11" s="14"/>
      <c r="F11" s="14"/>
      <c r="G11" s="14"/>
      <c r="H11" s="14"/>
      <c r="I11" s="14"/>
    </row>
    <row r="12" ht="20.35" customHeight="1">
      <c r="A12" t="s" s="15">
        <v>11</v>
      </c>
      <c r="B12" s="12"/>
      <c r="C12" s="13">
        <f>D12*$F$3</f>
        <v>285569.55</v>
      </c>
      <c r="D12" s="20">
        <v>3969</v>
      </c>
      <c r="E12" s="14"/>
      <c r="F12" s="14"/>
      <c r="G12" s="14"/>
      <c r="H12" s="14"/>
      <c r="I12" s="14"/>
    </row>
    <row r="13" ht="20.35" customHeight="1">
      <c r="A13" t="s" s="15">
        <v>12</v>
      </c>
      <c r="B13" s="12"/>
      <c r="C13" s="13">
        <f>D13*$F$3</f>
        <v>83538.9865</v>
      </c>
      <c r="D13" s="26">
        <v>1161.07</v>
      </c>
      <c r="E13" t="s" s="27">
        <v>13</v>
      </c>
      <c r="F13" s="14"/>
      <c r="G13" s="14"/>
      <c r="H13" s="14"/>
      <c r="I13" s="14"/>
    </row>
    <row r="14" ht="20.35" customHeight="1">
      <c r="A14" t="s" s="15">
        <v>14</v>
      </c>
      <c r="B14" s="12"/>
      <c r="C14" s="13">
        <f>D14*$F$3</f>
        <v>369108.5365</v>
      </c>
      <c r="D14" s="20">
        <f>D12+D13</f>
        <v>5130.07</v>
      </c>
      <c r="E14" s="14"/>
      <c r="F14" s="14"/>
      <c r="G14" s="14"/>
      <c r="H14" s="14"/>
      <c r="I14" s="14"/>
    </row>
    <row r="15" ht="20.35" customHeight="1">
      <c r="A15" s="11"/>
      <c r="B15" s="12"/>
      <c r="C15" s="13"/>
      <c r="D15" s="20"/>
      <c r="E15" s="14"/>
      <c r="F15" s="14"/>
      <c r="G15" s="14"/>
      <c r="H15" s="14"/>
      <c r="I15" s="14"/>
    </row>
    <row r="16" ht="20.35" customHeight="1">
      <c r="A16" t="s" s="15">
        <v>15</v>
      </c>
      <c r="B16" s="12"/>
      <c r="C16" s="13">
        <f>D16*$F$3</f>
        <v>97.13382539473683</v>
      </c>
      <c r="D16" s="20">
        <f>D14/B8/B7</f>
        <v>1.350018421052631</v>
      </c>
      <c r="E16" s="14"/>
      <c r="F16" s="14"/>
      <c r="G16" s="14"/>
      <c r="H16" s="14"/>
      <c r="I16" s="14"/>
    </row>
    <row r="17" ht="20.35" customHeight="1">
      <c r="A17" t="s" s="15">
        <v>16</v>
      </c>
      <c r="B17" s="12"/>
      <c r="C17" s="13">
        <f>D17*$F$3</f>
        <v>206.0680359210527</v>
      </c>
      <c r="D17" s="20">
        <f>(D8+D10+D14)/B7/B8</f>
        <v>2.864044974580301</v>
      </c>
      <c r="E17" s="14"/>
      <c r="F17" s="14"/>
      <c r="G17" s="14"/>
      <c r="H17" s="14"/>
      <c r="I17" s="14"/>
    </row>
    <row r="18" ht="20.35" customHeight="1">
      <c r="A18" t="s" s="15">
        <v>17</v>
      </c>
      <c r="B18" s="12"/>
      <c r="C18" s="13">
        <f>D18*$F$3</f>
        <v>114.5032520277778</v>
      </c>
      <c r="D18" s="20">
        <f>(D9+D10+D14)/B9/1000</f>
        <v>1.591428103235271</v>
      </c>
      <c r="E18" t="s" s="28">
        <v>18</v>
      </c>
      <c r="F18" s="29">
        <f>95000/H3/19200</f>
        <v>3.665123456790123</v>
      </c>
      <c r="G18" s="14"/>
      <c r="H18" s="14"/>
      <c r="I18" s="14"/>
    </row>
    <row r="19" ht="20.35" customHeight="1">
      <c r="A19" s="11"/>
      <c r="B19" s="12"/>
      <c r="C19" s="13"/>
      <c r="D19" s="20"/>
      <c r="E19" s="14"/>
      <c r="F19" s="14"/>
      <c r="G19" s="14"/>
      <c r="H19" s="14"/>
      <c r="I19" s="14"/>
    </row>
    <row r="20" ht="20.35" customHeight="1">
      <c r="A20" t="s" s="15">
        <v>16</v>
      </c>
      <c r="B20" s="12"/>
      <c r="C20" s="13">
        <f>D20*$F$3</f>
        <v>783058.5365</v>
      </c>
      <c r="D20" s="20">
        <f>D8+D10+D14</f>
        <v>10883.370903405143</v>
      </c>
      <c r="E20" s="20">
        <f>D20/100/B7</f>
        <v>2.176674180681029</v>
      </c>
      <c r="F20" t="s" s="27">
        <v>19</v>
      </c>
      <c r="G20" s="14"/>
      <c r="H20" s="14"/>
      <c r="I20" s="14"/>
    </row>
    <row r="21" ht="20.35" customHeight="1">
      <c r="A21" t="s" s="15">
        <v>20</v>
      </c>
      <c r="B21" s="12"/>
      <c r="C21" s="13">
        <f>D21*$F$3</f>
        <v>2061058.5365</v>
      </c>
      <c r="D21" s="20">
        <f>D9+D10+D14</f>
        <v>28645.705858234884</v>
      </c>
      <c r="E21" t="s" s="27">
        <v>21</v>
      </c>
      <c r="F21" t="s" s="27">
        <v>21</v>
      </c>
      <c r="G21" s="14"/>
      <c r="H21" s="14"/>
      <c r="I21" s="14"/>
    </row>
    <row r="22" ht="20.35" customHeight="1">
      <c r="A22" s="11"/>
      <c r="B22" s="12"/>
      <c r="C22" s="13"/>
      <c r="D22" s="14"/>
      <c r="E22" s="14"/>
      <c r="F22" s="14"/>
      <c r="G22" s="14"/>
      <c r="H22" s="14"/>
      <c r="I22" s="14"/>
    </row>
    <row r="23" ht="20.35" customHeight="1">
      <c r="A23" t="s" s="15">
        <v>22</v>
      </c>
      <c r="B23" s="30">
        <v>5</v>
      </c>
      <c r="C23" s="13">
        <f>B23*C5</f>
        <v>450</v>
      </c>
      <c r="D23" s="14"/>
      <c r="E23" s="14"/>
      <c r="F23" s="14"/>
      <c r="G23" s="14"/>
      <c r="H23" s="14"/>
      <c r="I23" s="14"/>
    </row>
    <row r="24" ht="20.35" customHeight="1">
      <c r="A24" t="s" s="15">
        <v>23</v>
      </c>
      <c r="B24" s="31">
        <v>11</v>
      </c>
      <c r="C24" s="13">
        <f>B24*C5</f>
        <v>990</v>
      </c>
      <c r="D24" s="14"/>
      <c r="E24" t="s" s="32">
        <v>24</v>
      </c>
      <c r="F24" s="14"/>
      <c r="G24" s="14"/>
      <c r="H24" s="14"/>
      <c r="I24" s="14"/>
    </row>
    <row r="25" ht="20.35" customHeight="1">
      <c r="A25" s="11"/>
      <c r="B25" s="12"/>
      <c r="C25" s="13"/>
      <c r="D25" s="14"/>
      <c r="E25" s="14"/>
      <c r="F25" s="14"/>
      <c r="G25" s="14"/>
      <c r="H25" s="14"/>
      <c r="I25" s="14"/>
    </row>
    <row r="26" ht="20.35" customHeight="1">
      <c r="A26" t="s" s="15">
        <v>25</v>
      </c>
      <c r="B26" s="12"/>
      <c r="C26" s="13">
        <f>D26*$F$3</f>
        <v>1367050</v>
      </c>
      <c r="D26" s="20">
        <f>B23*B7*B8</f>
        <v>19000</v>
      </c>
      <c r="E26" s="14"/>
      <c r="F26" s="14"/>
      <c r="G26" s="14"/>
      <c r="H26" s="14"/>
      <c r="I26" s="14"/>
    </row>
    <row r="27" ht="20.35" customHeight="1">
      <c r="A27" t="s" s="15">
        <v>26</v>
      </c>
      <c r="B27" s="12"/>
      <c r="C27" s="13">
        <f>D27*$F$3</f>
        <v>6475500</v>
      </c>
      <c r="D27" s="20">
        <f>B23*B9*1000</f>
        <v>90000</v>
      </c>
      <c r="E27" s="14"/>
      <c r="F27" s="14"/>
      <c r="G27" s="14"/>
      <c r="H27" s="14"/>
      <c r="I27" s="14"/>
    </row>
    <row r="28" ht="20.35" customHeight="1">
      <c r="A28" t="s" s="15">
        <v>27</v>
      </c>
      <c r="B28" s="12"/>
      <c r="C28" s="13">
        <f>D28*$F$3</f>
        <v>14246100</v>
      </c>
      <c r="D28" s="20">
        <f>B24*B9*1000</f>
        <v>198000</v>
      </c>
      <c r="E28" s="14"/>
      <c r="F28" s="14"/>
      <c r="G28" s="14"/>
      <c r="H28" s="14"/>
      <c r="I28" s="14"/>
    </row>
    <row r="29" ht="20.35" customHeight="1">
      <c r="A29" s="11"/>
      <c r="B29" s="12"/>
      <c r="C29" s="13"/>
      <c r="D29" s="14"/>
      <c r="E29" s="14"/>
      <c r="F29" s="14"/>
      <c r="G29" s="14"/>
      <c r="H29" s="14"/>
      <c r="I29" s="14"/>
    </row>
    <row r="30" ht="20.35" customHeight="1">
      <c r="A30" t="s" s="15">
        <v>28</v>
      </c>
      <c r="B30" s="12"/>
      <c r="C30" s="13">
        <f>D30*$F$3</f>
        <v>583991.4635000001</v>
      </c>
      <c r="D30" s="22">
        <f>(B23-D17)*B7*B8</f>
        <v>8116.629096594857</v>
      </c>
      <c r="E30" s="14"/>
      <c r="F30" s="14"/>
      <c r="G30" s="14"/>
      <c r="H30" s="14"/>
      <c r="I30" s="14"/>
    </row>
    <row r="31" ht="20.35" customHeight="1">
      <c r="A31" t="s" s="15">
        <v>29</v>
      </c>
      <c r="B31" s="12"/>
      <c r="C31" s="13">
        <f>D31*$F$3</f>
        <v>4414441.4635</v>
      </c>
      <c r="D31" s="22">
        <f>(B23-D18)*B9*1000</f>
        <v>61354.294141765109</v>
      </c>
      <c r="E31" s="14"/>
      <c r="F31" s="14"/>
      <c r="G31" s="14"/>
      <c r="H31" s="14"/>
      <c r="I31" s="14"/>
    </row>
    <row r="32" ht="20.35" customHeight="1">
      <c r="A32" s="11"/>
      <c r="B32" s="12"/>
      <c r="C32" s="13"/>
      <c r="D32" s="14"/>
      <c r="E32" s="14"/>
      <c r="F32" s="14"/>
      <c r="G32" s="14"/>
      <c r="H32" s="14"/>
      <c r="I32" s="14"/>
    </row>
    <row r="33" ht="20.35" customHeight="1">
      <c r="A33" t="s" s="15">
        <v>30</v>
      </c>
      <c r="B33" s="12"/>
      <c r="C33" s="13">
        <f>D33*$F$3</f>
        <v>575600</v>
      </c>
      <c r="D33" s="20">
        <v>8000</v>
      </c>
      <c r="E33" s="14"/>
      <c r="F33" s="14"/>
      <c r="G33" s="14"/>
      <c r="H33" s="14"/>
      <c r="I33" s="14"/>
    </row>
    <row r="34" ht="20.35" customHeight="1">
      <c r="A34" t="s" s="15">
        <v>31</v>
      </c>
      <c r="B34" s="12"/>
      <c r="C34" s="13">
        <f>D34*$F$3</f>
        <v>1151200</v>
      </c>
      <c r="D34" s="20">
        <v>16000</v>
      </c>
      <c r="E34" s="14"/>
      <c r="F34" s="14"/>
      <c r="G34" s="14"/>
      <c r="H34" s="14"/>
      <c r="I34" s="14"/>
    </row>
    <row r="35" ht="20.35" customHeight="1">
      <c r="A35" s="11"/>
      <c r="B35" s="12"/>
      <c r="C35" s="13"/>
      <c r="D35" s="20"/>
      <c r="E35" s="14"/>
      <c r="F35" s="14"/>
      <c r="G35" s="14"/>
      <c r="H35" s="14"/>
      <c r="I35" s="14"/>
    </row>
    <row r="36" ht="20.35" customHeight="1">
      <c r="A36" t="s" s="15">
        <v>32</v>
      </c>
      <c r="B36" s="12"/>
      <c r="C36" s="13">
        <f>D36*$F$3</f>
        <v>8391.463499999991</v>
      </c>
      <c r="D36" s="33">
        <f>D30-D33</f>
        <v>116.6290965948574</v>
      </c>
      <c r="E36" s="34">
        <f>D36/D8</f>
        <v>0.02453644298245612</v>
      </c>
      <c r="F36" s="14"/>
      <c r="G36" s="14"/>
      <c r="H36" s="14"/>
      <c r="I36" s="14"/>
    </row>
    <row r="37" ht="20.35" customHeight="1">
      <c r="A37" t="s" s="15">
        <v>33</v>
      </c>
      <c r="B37" s="12"/>
      <c r="C37" s="13">
        <f>D37*$F$3</f>
        <v>3263241.4635</v>
      </c>
      <c r="D37" s="33">
        <f>D31-D34</f>
        <v>45354.294141765109</v>
      </c>
      <c r="E37" s="34">
        <f>D37/D9</f>
        <v>2.014346582407407</v>
      </c>
      <c r="F37" s="14"/>
      <c r="G37" s="14"/>
      <c r="H37" s="14"/>
      <c r="I37" s="14"/>
    </row>
  </sheetData>
  <mergeCells count="1">
    <mergeCell ref="A1:I1"/>
  </mergeCells>
  <pageMargins left="0.25" right="0.2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35" customWidth="1"/>
    <col min="2" max="2" width="16.3516" style="35" customWidth="1"/>
    <col min="3" max="3" width="16.3516" style="35" customWidth="1"/>
    <col min="4" max="4" width="16.3516" style="35" customWidth="1"/>
    <col min="5" max="5" width="16.3516" style="35" customWidth="1"/>
    <col min="6" max="6" width="16.3516" style="35" customWidth="1"/>
    <col min="7" max="7" width="16.3516" style="35" customWidth="1"/>
    <col min="8" max="256" width="16.3516" style="35" customWidth="1"/>
  </cols>
  <sheetData>
    <row r="1" ht="20.55" customHeight="1">
      <c r="A1" s="3"/>
      <c r="B1" s="36"/>
      <c r="C1" s="3"/>
      <c r="D1" t="s" s="37">
        <v>3</v>
      </c>
      <c r="E1" t="s" s="37">
        <v>4</v>
      </c>
      <c r="F1" s="3"/>
      <c r="G1" s="3"/>
    </row>
    <row r="2" ht="20.55" customHeight="1">
      <c r="A2" s="38"/>
      <c r="B2" s="39"/>
      <c r="C2" s="8"/>
      <c r="D2" s="40">
        <f>'Cashflow - Costings &amp; breakeven'!F3</f>
        <v>71.95</v>
      </c>
      <c r="E2" s="41"/>
      <c r="F2" s="8"/>
      <c r="G2" s="8"/>
    </row>
    <row r="3" ht="20.35" customHeight="1">
      <c r="A3" s="11"/>
      <c r="B3" s="31"/>
      <c r="C3" s="14"/>
      <c r="D3" s="13"/>
      <c r="E3" s="20"/>
      <c r="F3" s="14"/>
      <c r="G3" s="14"/>
    </row>
    <row r="4" ht="20.35" customHeight="1">
      <c r="A4" s="11"/>
      <c r="B4" s="31"/>
      <c r="C4" s="14"/>
      <c r="D4" s="13"/>
      <c r="E4" s="20"/>
      <c r="F4" s="14"/>
      <c r="G4" s="14"/>
    </row>
    <row r="5" ht="20.35" customHeight="1">
      <c r="A5" t="s" s="15">
        <v>34</v>
      </c>
      <c r="B5" s="31">
        <v>15500</v>
      </c>
      <c r="C5" t="s" s="27">
        <v>35</v>
      </c>
      <c r="D5" s="13">
        <f>E5*$D$2</f>
        <v>92935.416666666672</v>
      </c>
      <c r="E5" s="20">
        <f>B5/12</f>
        <v>1291.666666666667</v>
      </c>
      <c r="F5" s="14"/>
      <c r="G5" s="14"/>
    </row>
    <row r="6" ht="20.35" customHeight="1">
      <c r="A6" t="s" s="15">
        <v>36</v>
      </c>
      <c r="B6" s="31">
        <v>149</v>
      </c>
      <c r="C6" t="s" s="27">
        <v>37</v>
      </c>
      <c r="D6" s="13">
        <f>E6*$D$2</f>
        <v>12864.66</v>
      </c>
      <c r="E6" s="20">
        <f>B6+(B6*0.2)</f>
        <v>178.8</v>
      </c>
      <c r="F6" s="14"/>
      <c r="G6" s="14"/>
    </row>
    <row r="7" ht="20.35" customHeight="1">
      <c r="A7" t="s" s="15">
        <v>38</v>
      </c>
      <c r="B7" s="31">
        <v>8</v>
      </c>
      <c r="C7" t="s" s="27">
        <v>39</v>
      </c>
      <c r="D7" s="13">
        <f>E7*$D$2</f>
        <v>46048</v>
      </c>
      <c r="E7" s="20">
        <f>B7*20*4</f>
        <v>640</v>
      </c>
      <c r="F7" s="14"/>
      <c r="G7" s="14"/>
    </row>
    <row r="8" ht="20.35" customHeight="1">
      <c r="A8" t="s" s="15">
        <v>40</v>
      </c>
      <c r="B8" s="31">
        <v>270</v>
      </c>
      <c r="C8" t="s" s="27">
        <v>37</v>
      </c>
      <c r="D8" s="13">
        <f>E8*$D$2</f>
        <v>19426.5</v>
      </c>
      <c r="E8" s="20">
        <f>B8</f>
        <v>270</v>
      </c>
      <c r="F8" s="14"/>
      <c r="G8" s="14"/>
    </row>
    <row r="9" ht="20.35" customHeight="1">
      <c r="A9" t="s" s="15">
        <v>41</v>
      </c>
      <c r="B9" s="31">
        <v>49</v>
      </c>
      <c r="C9" t="s" s="27">
        <v>42</v>
      </c>
      <c r="D9" s="13">
        <f>E9*$D$2</f>
        <v>14102.2</v>
      </c>
      <c r="E9" s="20">
        <f>B9*4</f>
        <v>196</v>
      </c>
      <c r="F9" s="14"/>
      <c r="G9" s="14"/>
    </row>
    <row r="10" ht="20.35" customHeight="1">
      <c r="A10" s="11"/>
      <c r="B10" s="31"/>
      <c r="C10" s="14"/>
      <c r="D10" s="13"/>
      <c r="E10" s="20"/>
      <c r="F10" s="14"/>
      <c r="G10" s="14"/>
    </row>
    <row r="11" ht="20.35" customHeight="1">
      <c r="A11" s="11"/>
      <c r="B11" s="31"/>
      <c r="C11" s="14"/>
      <c r="D11" s="13"/>
      <c r="E11" s="20"/>
      <c r="F11" s="14"/>
      <c r="G11" s="14"/>
    </row>
    <row r="12" ht="20.35" customHeight="1">
      <c r="A12" s="11"/>
      <c r="B12" s="31"/>
      <c r="C12" s="14"/>
      <c r="D12" s="13"/>
      <c r="E12" s="20"/>
      <c r="F12" s="14"/>
      <c r="G12" s="14"/>
    </row>
    <row r="13" ht="20.35" customHeight="1">
      <c r="A13" t="s" s="15">
        <v>43</v>
      </c>
      <c r="B13" s="31"/>
      <c r="C13" s="14"/>
      <c r="D13" s="13">
        <f>E13*$D$2</f>
        <v>185376.7766666667</v>
      </c>
      <c r="E13" s="42">
        <f>SUM(E5:E12)</f>
        <v>2576.466666666667</v>
      </c>
      <c r="F13" s="14"/>
      <c r="G13" s="14"/>
    </row>
    <row r="14" ht="20.35" customHeight="1">
      <c r="A14" s="11"/>
      <c r="B14" s="31"/>
      <c r="C14" s="14"/>
      <c r="D14" s="13"/>
      <c r="E14" s="20"/>
      <c r="F14" s="14"/>
      <c r="G14" s="14"/>
    </row>
    <row r="15" ht="20.35" customHeight="1">
      <c r="A15" t="s" s="15">
        <v>44</v>
      </c>
      <c r="B15" s="31"/>
      <c r="C15" s="14"/>
      <c r="D15" s="13"/>
      <c r="E15" s="20"/>
      <c r="F15" s="14"/>
      <c r="G15" s="14"/>
    </row>
    <row r="16" ht="20.35" customHeight="1">
      <c r="A16" t="s" s="15">
        <v>45</v>
      </c>
      <c r="B16" s="31">
        <v>1000</v>
      </c>
      <c r="C16" s="14"/>
      <c r="D16" s="13">
        <f>B16*D2</f>
        <v>71950</v>
      </c>
      <c r="E16" s="20"/>
      <c r="F16" s="14"/>
      <c r="G16" s="14"/>
    </row>
    <row r="17" ht="20.35" customHeight="1">
      <c r="A17" s="11"/>
      <c r="B17" s="31"/>
      <c r="C17" s="14"/>
      <c r="D17" s="13"/>
      <c r="E17" s="20"/>
      <c r="F17" s="14"/>
      <c r="G17" s="14"/>
    </row>
    <row r="18" ht="20.35" customHeight="1">
      <c r="A18" s="11"/>
      <c r="B18" s="31"/>
      <c r="C18" s="14"/>
      <c r="D18" s="13"/>
      <c r="E18" s="20"/>
      <c r="F18" s="14"/>
      <c r="G18" s="14"/>
    </row>
    <row r="19" ht="20.35" customHeight="1">
      <c r="A19" s="11"/>
      <c r="B19" s="31"/>
      <c r="C19" s="14"/>
      <c r="D19" s="13"/>
      <c r="E19" s="20"/>
      <c r="F19" s="14"/>
      <c r="G19" s="1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